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Anmeldung" sheetId="1" r:id="rId1"/>
    <sheet name="KatGP" sheetId="2" state="hidden" r:id="rId2"/>
  </sheets>
  <definedNames>
    <definedName name="_xlfn.WEIBULL.DIST" hidden="1">#NAME?</definedName>
    <definedName name="_xlnm.Print_Area" localSheetId="0">'Anmeldung'!$B$2:$AM$27</definedName>
    <definedName name="Z_485622AA_5F33_4FB0_9F70_684B1D72A598_.wvu.Cols" localSheetId="0" hidden="1">'Anmeldung'!$F:$F,'Anmeldung'!$H:$H,'Anmeldung'!$K:$Q,'Anmeldung'!$T:$T,'Anmeldung'!$W:$W,'Anmeldung'!$Z:$Z,'Anmeldung'!$AC:$AC,'Anmeldung'!$AG:$AG</definedName>
  </definedNames>
  <calcPr fullCalcOnLoad="1"/>
</workbook>
</file>

<file path=xl/sharedStrings.xml><?xml version="1.0" encoding="utf-8"?>
<sst xmlns="http://schemas.openxmlformats.org/spreadsheetml/2006/main" count="96" uniqueCount="75">
  <si>
    <t>Datum</t>
  </si>
  <si>
    <t>bis</t>
  </si>
  <si>
    <t xml:space="preserve"> Jahrgang</t>
  </si>
  <si>
    <t xml:space="preserve"> Total Fr.</t>
  </si>
  <si>
    <t xml:space="preserve"> Total Schuss</t>
  </si>
  <si>
    <t xml:space="preserve"> Anzahl Rangeure</t>
  </si>
  <si>
    <r>
      <t xml:space="preserve"> </t>
    </r>
    <r>
      <rPr>
        <b/>
        <sz val="11"/>
        <rFont val="Arial"/>
        <family val="2"/>
      </rPr>
      <t>6</t>
    </r>
    <r>
      <rPr>
        <sz val="10"/>
        <rFont val="Arial"/>
        <family val="2"/>
      </rPr>
      <t xml:space="preserve"> Schuss</t>
    </r>
  </si>
  <si>
    <t xml:space="preserve">Funktionär : </t>
  </si>
  <si>
    <t xml:space="preserve">Anmeldung Sektion : </t>
  </si>
  <si>
    <r>
      <t xml:space="preserve"> Mannschaft</t>
    </r>
    <r>
      <rPr>
        <b/>
        <sz val="10"/>
        <rFont val="Arial"/>
        <family val="2"/>
      </rPr>
      <t xml:space="preserve"> Fr. 8.-</t>
    </r>
  </si>
  <si>
    <r>
      <t xml:space="preserve"> </t>
    </r>
    <r>
      <rPr>
        <b/>
        <sz val="12"/>
        <rFont val="Arial"/>
        <family val="2"/>
      </rPr>
      <t xml:space="preserve"> Name / Vorname</t>
    </r>
  </si>
  <si>
    <r>
      <t xml:space="preserve"> </t>
    </r>
    <r>
      <rPr>
        <b/>
        <sz val="11"/>
        <rFont val="Arial"/>
        <family val="2"/>
      </rPr>
      <t>6</t>
    </r>
    <r>
      <rPr>
        <b/>
        <sz val="10"/>
        <rFont val="Arial"/>
        <family val="2"/>
      </rPr>
      <t xml:space="preserve"> Schuss pro Kehr</t>
    </r>
  </si>
  <si>
    <t>Freundschaftsst.Fr. 15.-</t>
  </si>
  <si>
    <t>10 Schuss</t>
  </si>
  <si>
    <t>Kranzstich HD Fr. 8.-</t>
  </si>
  <si>
    <r>
      <t xml:space="preserve"> </t>
    </r>
    <r>
      <rPr>
        <b/>
        <sz val="11"/>
        <rFont val="Arial"/>
        <family val="2"/>
      </rPr>
      <t>6</t>
    </r>
    <r>
      <rPr>
        <b/>
        <sz val="10"/>
        <rFont val="Arial"/>
        <family val="2"/>
      </rPr>
      <t xml:space="preserve"> Schuss</t>
    </r>
  </si>
  <si>
    <t xml:space="preserve"> Mouchen à Fr. 2.50</t>
  </si>
  <si>
    <t>(mitPC (Exel)oder von Hand</t>
  </si>
  <si>
    <t>A</t>
  </si>
  <si>
    <t xml:space="preserve"> Scheiben No.</t>
  </si>
  <si>
    <t xml:space="preserve"> Standblatt  Fr. 8.- </t>
  </si>
  <si>
    <t xml:space="preserve">E-Mail: </t>
  </si>
  <si>
    <t xml:space="preserve"> Kranzstich ND  Fr. 6.-</t>
  </si>
  <si>
    <t>Muster:          &gt;&gt;Ausfüllen&gt;&gt;</t>
  </si>
  <si>
    <t>bitte farbige Felder ausfüllen!</t>
  </si>
  <si>
    <t>Wunsch Schiesszeit</t>
  </si>
  <si>
    <t xml:space="preserve"> Wunsch Schiesszeit</t>
  </si>
  <si>
    <t>Veteranenvereinigungen BKAV - ZSAV</t>
  </si>
  <si>
    <t>Rangeure</t>
  </si>
  <si>
    <t xml:space="preserve"> max. 25 à 2 Schuss</t>
  </si>
  <si>
    <t>Bestätigung</t>
  </si>
  <si>
    <t xml:space="preserve"> Kategorie</t>
  </si>
  <si>
    <t>Aut.</t>
  </si>
  <si>
    <t xml:space="preserve"> 29.Veteranenfreundschaftschiessen 13.Mai 2023 in Thunstetten</t>
  </si>
  <si>
    <r>
      <rPr>
        <b/>
        <sz val="11"/>
        <color indexed="10"/>
        <rFont val="Arial"/>
        <family val="2"/>
      </rPr>
      <t xml:space="preserve">  </t>
    </r>
    <r>
      <rPr>
        <b/>
        <sz val="11"/>
        <rFont val="Arial"/>
        <family val="2"/>
      </rPr>
      <t xml:space="preserve">Tel.: 079 626 87 35 </t>
    </r>
  </si>
  <si>
    <t xml:space="preserve">      Anmeldung bis 29.April 2023  an:  Ueli Jost Alpenstrasse 23 3510 Konolfingen</t>
  </si>
  <si>
    <t xml:space="preserve"> A / F = Stellung</t>
  </si>
  <si>
    <t>ueli.jost@bkav.ch</t>
  </si>
  <si>
    <t>VP 10m st</t>
  </si>
  <si>
    <t>VP 10m kn</t>
  </si>
  <si>
    <t>Beispiel aus Eingabeblatt L6:</t>
  </si>
  <si>
    <t>Kategorie</t>
  </si>
  <si>
    <t>Gutpunkte</t>
  </si>
  <si>
    <t>Alter</t>
  </si>
  <si>
    <t>SVERWEIS(K6;</t>
  </si>
  <si>
    <t>A/EVa/S</t>
  </si>
  <si>
    <t xml:space="preserve">  WENN(I6="st";</t>
  </si>
  <si>
    <t xml:space="preserve">  -- stehend</t>
  </si>
  <si>
    <r>
      <t xml:space="preserve">    WENN(ODER(G6="JJ";UND(G6="EV";H6="f"));</t>
    </r>
    <r>
      <rPr>
        <sz val="10"/>
        <color indexed="36"/>
        <rFont val="Arial"/>
        <family val="2"/>
      </rPr>
      <t>KatGP!$A$20:$B$26</t>
    </r>
    <r>
      <rPr>
        <sz val="10"/>
        <rFont val="Arial"/>
        <family val="2"/>
      </rPr>
      <t>;</t>
    </r>
  </si>
  <si>
    <r>
      <t xml:space="preserve">    WENN(ODER(G6="V";G6="J");</t>
    </r>
    <r>
      <rPr>
        <sz val="10"/>
        <color indexed="62"/>
        <rFont val="Arial"/>
        <family val="2"/>
      </rPr>
      <t>KatGP!$A$12:$B$18</t>
    </r>
    <r>
      <rPr>
        <sz val="10"/>
        <rFont val="Arial"/>
        <family val="2"/>
      </rPr>
      <t>;</t>
    </r>
  </si>
  <si>
    <t>S</t>
  </si>
  <si>
    <r>
      <t xml:space="preserve">    </t>
    </r>
    <r>
      <rPr>
        <sz val="10"/>
        <color indexed="60"/>
        <rFont val="Arial"/>
        <family val="2"/>
      </rPr>
      <t>KatGP!$A$4:$B$10</t>
    </r>
    <r>
      <rPr>
        <sz val="10"/>
        <rFont val="Arial"/>
        <family val="2"/>
      </rPr>
      <t>));</t>
    </r>
  </si>
  <si>
    <t>V</t>
  </si>
  <si>
    <t xml:space="preserve">  -- kniend</t>
  </si>
  <si>
    <t>EV</t>
  </si>
  <si>
    <r>
      <t xml:space="preserve">    WENN(ODER(G6="JJ";UND(G6="EV";H6="f"));</t>
    </r>
    <r>
      <rPr>
        <sz val="10"/>
        <color indexed="28"/>
        <rFont val="Arial"/>
        <family val="2"/>
      </rPr>
      <t>KatGP!$C$20:$D$26</t>
    </r>
    <r>
      <rPr>
        <sz val="10"/>
        <rFont val="Arial"/>
        <family val="2"/>
      </rPr>
      <t>;</t>
    </r>
  </si>
  <si>
    <t>?</t>
  </si>
  <si>
    <r>
      <t xml:space="preserve">    WENN(ODER(G6="V";G6="J");</t>
    </r>
    <r>
      <rPr>
        <sz val="10"/>
        <color indexed="18"/>
        <rFont val="Arial"/>
        <family val="2"/>
      </rPr>
      <t>KatGP!$C$12:$D$18</t>
    </r>
    <r>
      <rPr>
        <sz val="10"/>
        <rFont val="Arial"/>
        <family val="2"/>
      </rPr>
      <t>;</t>
    </r>
  </si>
  <si>
    <t>V/J</t>
  </si>
  <si>
    <r>
      <t xml:space="preserve">    </t>
    </r>
    <r>
      <rPr>
        <sz val="10"/>
        <color indexed="16"/>
        <rFont val="Arial"/>
        <family val="2"/>
      </rPr>
      <t>KatGP!$C$4:$D$10</t>
    </r>
    <r>
      <rPr>
        <sz val="10"/>
        <rFont val="Arial"/>
        <family val="2"/>
      </rPr>
      <t>)));2;-1)</t>
    </r>
  </si>
  <si>
    <t>JJ/EVf</t>
  </si>
  <si>
    <t>a/f</t>
  </si>
  <si>
    <t>Stlg</t>
  </si>
  <si>
    <t>Fi-TN</t>
  </si>
  <si>
    <t>a</t>
  </si>
  <si>
    <t>kn</t>
  </si>
  <si>
    <t>ja</t>
  </si>
  <si>
    <t>f</t>
  </si>
  <si>
    <t>st</t>
  </si>
  <si>
    <t>nein</t>
  </si>
  <si>
    <t>Schusswerte</t>
  </si>
  <si>
    <t>M</t>
  </si>
  <si>
    <t>??</t>
  </si>
  <si>
    <t>Jahr</t>
  </si>
  <si>
    <t xml:space="preserve"> Anz. Kehr  à Fr. 3.-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</si>
</sst>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28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u val="single"/>
      <sz val="14"/>
      <color theme="1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9" fillId="8" borderId="11" xfId="0" applyFont="1" applyFill="1" applyBorder="1" applyAlignment="1" applyProtection="1">
      <alignment horizontal="center" vertical="center"/>
      <protection/>
    </xf>
    <xf numFmtId="0" fontId="9" fillId="8" borderId="12" xfId="0" applyFont="1" applyFill="1" applyBorder="1" applyAlignment="1" applyProtection="1">
      <alignment horizontal="center" vertical="center"/>
      <protection/>
    </xf>
    <xf numFmtId="1" fontId="9" fillId="8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8" fillId="36" borderId="13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8" fillId="37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38" borderId="17" xfId="0" applyFont="1" applyFill="1" applyBorder="1" applyAlignment="1" applyProtection="1">
      <alignment horizontal="center" vertical="center"/>
      <protection/>
    </xf>
    <xf numFmtId="0" fontId="8" fillId="38" borderId="18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1" fontId="9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 inden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5" fillId="39" borderId="10" xfId="0" applyFont="1" applyFill="1" applyBorder="1" applyAlignment="1" applyProtection="1">
      <alignment vertical="center"/>
      <protection locked="0"/>
    </xf>
    <xf numFmtId="0" fontId="5" fillId="39" borderId="10" xfId="0" applyFont="1" applyFill="1" applyBorder="1" applyAlignment="1" applyProtection="1">
      <alignment horizontal="left" vertical="center"/>
      <protection locked="0"/>
    </xf>
    <xf numFmtId="0" fontId="5" fillId="39" borderId="12" xfId="0" applyFont="1" applyFill="1" applyBorder="1" applyAlignment="1" applyProtection="1">
      <alignment vertical="center"/>
      <protection locked="0"/>
    </xf>
    <xf numFmtId="0" fontId="5" fillId="39" borderId="20" xfId="0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 vertical="center"/>
      <protection locked="0"/>
    </xf>
    <xf numFmtId="14" fontId="9" fillId="39" borderId="10" xfId="0" applyNumberFormat="1" applyFont="1" applyFill="1" applyBorder="1" applyAlignment="1" applyProtection="1">
      <alignment horizontal="center" vertical="center"/>
      <protection locked="0"/>
    </xf>
    <xf numFmtId="2" fontId="9" fillId="39" borderId="10" xfId="0" applyNumberFormat="1" applyFont="1" applyFill="1" applyBorder="1" applyAlignment="1" applyProtection="1">
      <alignment horizontal="center" vertical="center"/>
      <protection locked="0"/>
    </xf>
    <xf numFmtId="14" fontId="9" fillId="39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0" fontId="5" fillId="33" borderId="12" xfId="0" applyFont="1" applyFill="1" applyBorder="1" applyAlignment="1" applyProtection="1">
      <alignment horizontal="center" vertical="center"/>
      <protection/>
    </xf>
    <xf numFmtId="1" fontId="9" fillId="33" borderId="18" xfId="0" applyNumberFormat="1" applyFont="1" applyFill="1" applyBorder="1" applyAlignment="1" applyProtection="1">
      <alignment horizontal="center" vertical="center"/>
      <protection locked="0"/>
    </xf>
    <xf numFmtId="1" fontId="9" fillId="33" borderId="22" xfId="0" applyNumberFormat="1" applyFont="1" applyFill="1" applyBorder="1" applyAlignment="1" applyProtection="1">
      <alignment horizontal="center" vertical="center"/>
      <protection locked="0"/>
    </xf>
    <xf numFmtId="1" fontId="9" fillId="33" borderId="23" xfId="0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" fontId="8" fillId="33" borderId="13" xfId="0" applyNumberFormat="1" applyFont="1" applyFill="1" applyBorder="1" applyAlignment="1" applyProtection="1">
      <alignment horizontal="center" vertical="center"/>
      <protection locked="0"/>
    </xf>
    <xf numFmtId="1" fontId="8" fillId="33" borderId="24" xfId="0" applyNumberFormat="1" applyFont="1" applyFill="1" applyBorder="1" applyAlignment="1" applyProtection="1">
      <alignment horizontal="center" vertical="center"/>
      <protection locked="0"/>
    </xf>
    <xf numFmtId="1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1" fontId="8" fillId="33" borderId="24" xfId="0" applyNumberFormat="1" applyFont="1" applyFill="1" applyBorder="1" applyAlignment="1" applyProtection="1">
      <alignment horizontal="center"/>
      <protection/>
    </xf>
    <xf numFmtId="1" fontId="8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2" fontId="8" fillId="0" borderId="24" xfId="0" applyNumberFormat="1" applyFont="1" applyFill="1" applyBorder="1" applyAlignment="1" applyProtection="1">
      <alignment horizontal="center"/>
      <protection/>
    </xf>
    <xf numFmtId="1" fontId="8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19" xfId="0" applyFont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3" borderId="26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26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/>
    </xf>
    <xf numFmtId="1" fontId="0" fillId="0" borderId="29" xfId="0" applyNumberFormat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1" fillId="33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15" xfId="0" applyFill="1" applyBorder="1" applyAlignment="1" applyProtection="1">
      <alignment textRotation="90"/>
      <protection hidden="1"/>
    </xf>
    <xf numFmtId="0" fontId="9" fillId="33" borderId="15" xfId="0" applyFont="1" applyFill="1" applyBorder="1" applyAlignment="1" applyProtection="1">
      <alignment textRotation="90"/>
      <protection hidden="1"/>
    </xf>
    <xf numFmtId="0" fontId="0" fillId="33" borderId="15" xfId="0" applyFont="1" applyFill="1" applyBorder="1" applyAlignment="1" applyProtection="1">
      <alignment horizontal="center" textRotation="90"/>
      <protection hidden="1"/>
    </xf>
    <xf numFmtId="0" fontId="0" fillId="33" borderId="15" xfId="0" applyFont="1" applyFill="1" applyBorder="1" applyAlignment="1" applyProtection="1">
      <alignment horizontal="center" textRotation="90"/>
      <protection hidden="1"/>
    </xf>
    <xf numFmtId="1" fontId="2" fillId="33" borderId="13" xfId="0" applyNumberFormat="1" applyFont="1" applyFill="1" applyBorder="1" applyAlignment="1" applyProtection="1">
      <alignment horizontal="center" vertical="center" textRotation="90"/>
      <protection hidden="1"/>
    </xf>
    <xf numFmtId="1" fontId="2" fillId="33" borderId="18" xfId="0" applyNumberFormat="1" applyFont="1" applyFill="1" applyBorder="1" applyAlignment="1" applyProtection="1">
      <alignment horizontal="center" vertical="center" textRotation="90"/>
      <protection hidden="1"/>
    </xf>
    <xf numFmtId="1" fontId="2" fillId="33" borderId="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 horizontal="center"/>
      <protection hidden="1"/>
    </xf>
    <xf numFmtId="1" fontId="0" fillId="33" borderId="24" xfId="0" applyNumberForma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26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6" fillId="33" borderId="19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1" fontId="0" fillId="33" borderId="0" xfId="0" applyNumberFormat="1" applyFill="1" applyBorder="1" applyAlignment="1" applyProtection="1">
      <alignment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textRotation="90"/>
      <protection hidden="1"/>
    </xf>
    <xf numFmtId="0" fontId="4" fillId="0" borderId="0" xfId="0" applyFont="1" applyBorder="1" applyAlignment="1" applyProtection="1">
      <alignment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2" fillId="33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0" fillId="39" borderId="1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right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13" fillId="40" borderId="30" xfId="0" applyFont="1" applyFill="1" applyBorder="1" applyAlignment="1">
      <alignment/>
    </xf>
    <xf numFmtId="0" fontId="2" fillId="41" borderId="31" xfId="0" applyFont="1" applyFill="1" applyBorder="1" applyAlignment="1">
      <alignment horizontal="right"/>
    </xf>
    <xf numFmtId="0" fontId="2" fillId="41" borderId="32" xfId="0" applyFont="1" applyFill="1" applyBorder="1" applyAlignment="1">
      <alignment horizontal="right"/>
    </xf>
    <xf numFmtId="0" fontId="2" fillId="41" borderId="33" xfId="0" applyFont="1" applyFill="1" applyBorder="1" applyAlignment="1">
      <alignment horizontal="right"/>
    </xf>
    <xf numFmtId="0" fontId="9" fillId="19" borderId="34" xfId="0" applyFont="1" applyFill="1" applyBorder="1" applyAlignment="1">
      <alignment/>
    </xf>
    <xf numFmtId="0" fontId="9" fillId="19" borderId="35" xfId="0" applyFont="1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15" borderId="38" xfId="0" applyFill="1" applyBorder="1" applyAlignment="1">
      <alignment/>
    </xf>
    <xf numFmtId="0" fontId="0" fillId="15" borderId="39" xfId="0" applyFill="1" applyBorder="1" applyAlignment="1">
      <alignment/>
    </xf>
    <xf numFmtId="0" fontId="0" fillId="42" borderId="40" xfId="0" applyFill="1" applyBorder="1" applyAlignment="1">
      <alignment/>
    </xf>
    <xf numFmtId="0" fontId="0" fillId="42" borderId="41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15" borderId="40" xfId="0" applyFill="1" applyBorder="1" applyAlignment="1">
      <alignment/>
    </xf>
    <xf numFmtId="0" fontId="0" fillId="15" borderId="41" xfId="0" applyFill="1" applyBorder="1" applyAlignment="1">
      <alignment/>
    </xf>
    <xf numFmtId="0" fontId="0" fillId="41" borderId="37" xfId="0" applyFont="1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3" xfId="0" applyFill="1" applyBorder="1" applyAlignment="1">
      <alignment/>
    </xf>
    <xf numFmtId="0" fontId="0" fillId="15" borderId="31" xfId="0" applyFill="1" applyBorder="1" applyAlignment="1">
      <alignment/>
    </xf>
    <xf numFmtId="0" fontId="0" fillId="15" borderId="33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3" xfId="0" applyFont="1" applyFill="1" applyBorder="1" applyAlignment="1">
      <alignment/>
    </xf>
    <xf numFmtId="0" fontId="0" fillId="41" borderId="42" xfId="0" applyFont="1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14" borderId="38" xfId="0" applyFill="1" applyBorder="1" applyAlignment="1">
      <alignment/>
    </xf>
    <xf numFmtId="0" fontId="0" fillId="14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14" borderId="40" xfId="0" applyFill="1" applyBorder="1" applyAlignment="1">
      <alignment/>
    </xf>
    <xf numFmtId="0" fontId="0" fillId="14" borderId="41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3" xfId="0" applyFill="1" applyBorder="1" applyAlignment="1">
      <alignment/>
    </xf>
    <xf numFmtId="0" fontId="0" fillId="14" borderId="31" xfId="0" applyFill="1" applyBorder="1" applyAlignment="1">
      <alignment/>
    </xf>
    <xf numFmtId="0" fontId="0" fillId="14" borderId="33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17" borderId="38" xfId="0" applyFill="1" applyBorder="1" applyAlignment="1">
      <alignment/>
    </xf>
    <xf numFmtId="0" fontId="0" fillId="17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17" borderId="40" xfId="0" applyFill="1" applyBorder="1" applyAlignment="1">
      <alignment/>
    </xf>
    <xf numFmtId="0" fontId="0" fillId="17" borderId="41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17" borderId="31" xfId="0" applyFill="1" applyBorder="1" applyAlignment="1">
      <alignment/>
    </xf>
    <xf numFmtId="0" fontId="0" fillId="17" borderId="33" xfId="0" applyFill="1" applyBorder="1" applyAlignment="1">
      <alignment/>
    </xf>
    <xf numFmtId="0" fontId="0" fillId="40" borderId="30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 horizontal="right"/>
    </xf>
    <xf numFmtId="0" fontId="0" fillId="42" borderId="38" xfId="0" applyFill="1" applyBorder="1" applyAlignment="1">
      <alignment/>
    </xf>
    <xf numFmtId="0" fontId="0" fillId="42" borderId="39" xfId="0" applyFont="1" applyFill="1" applyBorder="1" applyAlignment="1">
      <alignment/>
    </xf>
    <xf numFmtId="0" fontId="61" fillId="33" borderId="29" xfId="0" applyFont="1" applyFill="1" applyBorder="1" applyAlignment="1" applyProtection="1">
      <alignment horizontal="center" vertical="center"/>
      <protection hidden="1"/>
    </xf>
    <xf numFmtId="1" fontId="0" fillId="33" borderId="25" xfId="0" applyNumberFormat="1" applyFill="1" applyBorder="1" applyAlignment="1" applyProtection="1">
      <alignment horizontal="center"/>
      <protection hidden="1"/>
    </xf>
    <xf numFmtId="0" fontId="5" fillId="33" borderId="19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left" vertical="center"/>
      <protection hidden="1"/>
    </xf>
    <xf numFmtId="0" fontId="3" fillId="33" borderId="28" xfId="0" applyFont="1" applyFill="1" applyBorder="1" applyAlignment="1" applyProtection="1">
      <alignment horizontal="left" vertical="center"/>
      <protection hidden="1"/>
    </xf>
    <xf numFmtId="0" fontId="5" fillId="39" borderId="0" xfId="0" applyFont="1" applyFill="1" applyBorder="1" applyAlignment="1" applyProtection="1">
      <alignment horizontal="left"/>
      <protection hidden="1"/>
    </xf>
    <xf numFmtId="0" fontId="2" fillId="33" borderId="15" xfId="0" applyFont="1" applyFill="1" applyBorder="1" applyAlignment="1" applyProtection="1">
      <alignment horizontal="center" textRotation="90"/>
      <protection hidden="1"/>
    </xf>
    <xf numFmtId="0" fontId="0" fillId="0" borderId="15" xfId="0" applyBorder="1" applyAlignment="1" applyProtection="1">
      <alignment/>
      <protection hidden="1"/>
    </xf>
    <xf numFmtId="0" fontId="62" fillId="0" borderId="0" xfId="48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33" borderId="21" xfId="0" applyFont="1" applyFill="1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63" fillId="33" borderId="47" xfId="0" applyFont="1" applyFill="1" applyBorder="1" applyAlignment="1" applyProtection="1">
      <alignment horizontal="center" textRotation="90"/>
      <protection hidden="1"/>
    </xf>
    <xf numFmtId="0" fontId="0" fillId="0" borderId="48" xfId="0" applyBorder="1" applyAlignment="1" applyProtection="1">
      <alignment/>
      <protection hidden="1"/>
    </xf>
    <xf numFmtId="1" fontId="2" fillId="33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5" fillId="39" borderId="16" xfId="0" applyFont="1" applyFill="1" applyBorder="1" applyAlignment="1" applyProtection="1">
      <alignment horizontal="center" vertical="center"/>
      <protection locked="0"/>
    </xf>
    <xf numFmtId="0" fontId="5" fillId="39" borderId="13" xfId="0" applyFont="1" applyFill="1" applyBorder="1" applyAlignment="1" applyProtection="1">
      <alignment horizontal="center" vertical="center"/>
      <protection locked="0"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4" fillId="39" borderId="12" xfId="0" applyFont="1" applyFill="1" applyBorder="1" applyAlignment="1" applyProtection="1">
      <alignment horizontal="center" vertical="center"/>
      <protection locked="0"/>
    </xf>
    <xf numFmtId="0" fontId="4" fillId="39" borderId="13" xfId="0" applyFont="1" applyFill="1" applyBorder="1" applyAlignment="1" applyProtection="1">
      <alignment horizontal="center" vertical="center"/>
      <protection locked="0"/>
    </xf>
    <xf numFmtId="0" fontId="4" fillId="39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textRotation="90"/>
      <protection hidden="1"/>
    </xf>
    <xf numFmtId="0" fontId="0" fillId="0" borderId="17" xfId="0" applyBorder="1" applyAlignment="1" applyProtection="1">
      <alignment/>
      <protection hidden="1"/>
    </xf>
    <xf numFmtId="0" fontId="9" fillId="11" borderId="34" xfId="0" applyFont="1" applyFill="1" applyBorder="1" applyAlignment="1">
      <alignment horizontal="center"/>
    </xf>
    <xf numFmtId="0" fontId="9" fillId="11" borderId="35" xfId="0" applyFont="1" applyFill="1" applyBorder="1" applyAlignment="1">
      <alignment horizontal="center"/>
    </xf>
    <xf numFmtId="0" fontId="9" fillId="43" borderId="34" xfId="0" applyFont="1" applyFill="1" applyBorder="1" applyAlignment="1">
      <alignment horizontal="center"/>
    </xf>
    <xf numFmtId="0" fontId="9" fillId="43" borderId="35" xfId="0" applyFont="1" applyFill="1" applyBorder="1" applyAlignment="1">
      <alignment horizontal="center"/>
    </xf>
    <xf numFmtId="0" fontId="6" fillId="40" borderId="38" xfId="0" applyFont="1" applyFill="1" applyBorder="1" applyAlignment="1">
      <alignment horizontal="center"/>
    </xf>
    <xf numFmtId="0" fontId="6" fillId="40" borderId="49" xfId="0" applyFont="1" applyFill="1" applyBorder="1" applyAlignment="1">
      <alignment horizontal="center"/>
    </xf>
    <xf numFmtId="0" fontId="6" fillId="40" borderId="39" xfId="0" applyFont="1" applyFill="1" applyBorder="1" applyAlignment="1">
      <alignment horizontal="center"/>
    </xf>
    <xf numFmtId="0" fontId="9" fillId="9" borderId="34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44" borderId="34" xfId="0" applyFont="1" applyFill="1" applyBorder="1" applyAlignment="1">
      <alignment horizontal="center"/>
    </xf>
    <xf numFmtId="0" fontId="9" fillId="44" borderId="35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45" borderId="34" xfId="0" applyFont="1" applyFill="1" applyBorder="1" applyAlignment="1">
      <alignment horizontal="center"/>
    </xf>
    <xf numFmtId="0" fontId="9" fillId="45" borderId="3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</xdr:row>
      <xdr:rowOff>85725</xdr:rowOff>
    </xdr:from>
    <xdr:to>
      <xdr:col>1</xdr:col>
      <xdr:colOff>2476500</xdr:colOff>
      <xdr:row>9</xdr:row>
      <xdr:rowOff>838200</xdr:rowOff>
    </xdr:to>
    <xdr:sp>
      <xdr:nvSpPr>
        <xdr:cNvPr id="1" name="WordArt 1"/>
        <xdr:cNvSpPr>
          <a:spLocks/>
        </xdr:cNvSpPr>
      </xdr:nvSpPr>
      <xdr:spPr>
        <a:xfrm>
          <a:off x="685800" y="2009775"/>
          <a:ext cx="2400300" cy="752475"/>
        </a:xfrm>
        <a:prstGeom prst="rect"/>
        <a:noFill/>
      </xdr:spPr>
      <xdr:txBody>
        <a:bodyPr fromWordArt="1" wrap="none" lIns="18288" tIns="0" rIns="0" bIns="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Anmeldung mit PC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li.jost@bkav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39"/>
  <sheetViews>
    <sheetView showGridLines="0" showRowColHeaders="0"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9.140625" style="0" customWidth="1"/>
    <col min="2" max="2" width="38.57421875" style="0" customWidth="1"/>
    <col min="3" max="4" width="5.8515625" style="0" customWidth="1"/>
    <col min="5" max="5" width="5.7109375" style="0" customWidth="1"/>
    <col min="6" max="6" width="0.85546875" style="5" hidden="1" customWidth="1"/>
    <col min="7" max="7" width="5.7109375" style="0" customWidth="1"/>
    <col min="8" max="8" width="0.85546875" style="5" hidden="1" customWidth="1"/>
    <col min="9" max="10" width="5.7109375" style="0" customWidth="1"/>
    <col min="11" max="11" width="0.85546875" style="5" hidden="1" customWidth="1"/>
    <col min="12" max="13" width="3.7109375" style="0" hidden="1" customWidth="1"/>
    <col min="14" max="14" width="0.85546875" style="5" hidden="1" customWidth="1"/>
    <col min="15" max="16" width="5.7109375" style="0" hidden="1" customWidth="1"/>
    <col min="17" max="17" width="0.85546875" style="5" hidden="1" customWidth="1"/>
    <col min="18" max="19" width="5.7109375" style="0" customWidth="1"/>
    <col min="20" max="20" width="0.85546875" style="5" hidden="1" customWidth="1"/>
    <col min="21" max="21" width="5.7109375" style="10" customWidth="1"/>
    <col min="22" max="22" width="5.7109375" style="0" customWidth="1"/>
    <col min="23" max="23" width="0.85546875" style="5" hidden="1" customWidth="1"/>
    <col min="24" max="25" width="5.7109375" style="5" customWidth="1"/>
    <col min="26" max="26" width="0.85546875" style="5" hidden="1" customWidth="1"/>
    <col min="27" max="28" width="5.7109375" style="0" customWidth="1"/>
    <col min="29" max="29" width="0.85546875" style="7" hidden="1" customWidth="1"/>
    <col min="30" max="30" width="8.28125" style="0" customWidth="1"/>
    <col min="31" max="32" width="5.7109375" style="0" customWidth="1"/>
    <col min="33" max="33" width="0.85546875" style="5" hidden="1" customWidth="1"/>
    <col min="34" max="34" width="13.140625" style="4" bestFit="1" customWidth="1"/>
    <col min="35" max="35" width="8.00390625" style="0" customWidth="1"/>
    <col min="36" max="36" width="3.7109375" style="0" customWidth="1"/>
    <col min="37" max="37" width="8.28125" style="0" customWidth="1"/>
    <col min="38" max="38" width="5.28125" style="34" customWidth="1"/>
    <col min="39" max="39" width="16.421875" style="34" customWidth="1"/>
    <col min="40" max="40" width="5.28125" style="151" customWidth="1"/>
    <col min="41" max="44" width="9.140625" style="152" customWidth="1"/>
  </cols>
  <sheetData>
    <row r="1" ht="13.5" thickBot="1"/>
    <row r="2" spans="2:40" s="117" customFormat="1" ht="12.75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I2" s="127"/>
      <c r="AJ2" s="127"/>
      <c r="AK2" s="127"/>
      <c r="AL2" s="129"/>
      <c r="AM2" s="220" t="s">
        <v>73</v>
      </c>
      <c r="AN2" s="116"/>
    </row>
    <row r="3" spans="1:40" s="133" customFormat="1" ht="18">
      <c r="A3" s="154"/>
      <c r="B3" s="221" t="s">
        <v>27</v>
      </c>
      <c r="C3" s="222"/>
      <c r="D3" s="222"/>
      <c r="E3" s="222"/>
      <c r="F3" s="222"/>
      <c r="G3" s="222"/>
      <c r="H3" s="222"/>
      <c r="I3" s="22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227" t="s">
        <v>24</v>
      </c>
      <c r="W3" s="227"/>
      <c r="X3" s="227"/>
      <c r="Y3" s="227"/>
      <c r="Z3" s="227"/>
      <c r="AA3" s="227"/>
      <c r="AB3" s="227"/>
      <c r="AC3" s="227"/>
      <c r="AD3" s="227"/>
      <c r="AE3" s="227"/>
      <c r="AF3" s="130"/>
      <c r="AG3" s="130"/>
      <c r="AH3" s="130"/>
      <c r="AI3" s="130"/>
      <c r="AJ3" s="130"/>
      <c r="AK3" s="130"/>
      <c r="AL3" s="130"/>
      <c r="AM3" s="131"/>
      <c r="AN3" s="132"/>
    </row>
    <row r="4" spans="1:40" s="117" customFormat="1" ht="8.25" customHeight="1">
      <c r="A4" s="155"/>
      <c r="B4" s="134"/>
      <c r="C4" s="135"/>
      <c r="D4" s="135"/>
      <c r="E4" s="135"/>
      <c r="F4" s="135"/>
      <c r="G4" s="135"/>
      <c r="H4" s="135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36"/>
      <c r="AJ4" s="136"/>
      <c r="AK4" s="136"/>
      <c r="AL4" s="138"/>
      <c r="AM4" s="139"/>
      <c r="AN4" s="116"/>
    </row>
    <row r="5" spans="1:56" s="142" customFormat="1" ht="21" thickBot="1">
      <c r="A5" s="155"/>
      <c r="B5" s="225" t="s">
        <v>33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219">
        <v>2023</v>
      </c>
      <c r="AN5" s="141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</row>
    <row r="6" spans="2:40" s="117" customFormat="1" ht="12" customHeight="1" thickBo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I6" s="136"/>
      <c r="AJ6" s="136"/>
      <c r="AK6" s="136"/>
      <c r="AL6" s="138"/>
      <c r="AM6" s="138"/>
      <c r="AN6" s="116"/>
    </row>
    <row r="7" spans="1:46" s="3" customFormat="1" ht="27.75" customHeight="1" thickBot="1">
      <c r="A7" s="156"/>
      <c r="B7" s="57" t="s">
        <v>8</v>
      </c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  <c r="T7" s="33"/>
      <c r="U7" s="136"/>
      <c r="V7" s="247" t="s">
        <v>7</v>
      </c>
      <c r="W7" s="248"/>
      <c r="X7" s="248"/>
      <c r="Y7" s="249"/>
      <c r="Z7" s="41"/>
      <c r="AA7" s="242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4"/>
      <c r="AN7" s="144"/>
      <c r="AO7" s="117"/>
      <c r="AP7" s="117"/>
      <c r="AQ7" s="117"/>
      <c r="AR7" s="117"/>
      <c r="AT7" s="56"/>
    </row>
    <row r="8" spans="2:46" s="111" customFormat="1" ht="9.75" customHeight="1" thickBo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V8" s="110"/>
      <c r="W8" s="110"/>
      <c r="X8" s="110"/>
      <c r="Y8" s="110"/>
      <c r="Z8" s="112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3"/>
      <c r="AT8" s="114"/>
    </row>
    <row r="9" spans="1:40" s="117" customFormat="1" ht="28.5" customHeight="1" thickBot="1">
      <c r="A9" s="155"/>
      <c r="B9" s="232" t="s">
        <v>10</v>
      </c>
      <c r="C9" s="245" t="s">
        <v>2</v>
      </c>
      <c r="D9" s="254" t="s">
        <v>31</v>
      </c>
      <c r="E9" s="234" t="s">
        <v>36</v>
      </c>
      <c r="F9" s="115"/>
      <c r="G9" s="228" t="s">
        <v>20</v>
      </c>
      <c r="H9" s="115"/>
      <c r="I9" s="228" t="s">
        <v>74</v>
      </c>
      <c r="J9" s="228" t="s">
        <v>11</v>
      </c>
      <c r="K9" s="115"/>
      <c r="L9" s="115"/>
      <c r="M9" s="115"/>
      <c r="N9" s="115"/>
      <c r="O9" s="115"/>
      <c r="P9" s="115"/>
      <c r="Q9" s="115"/>
      <c r="R9" s="228" t="s">
        <v>12</v>
      </c>
      <c r="S9" s="228" t="s">
        <v>13</v>
      </c>
      <c r="T9" s="115"/>
      <c r="U9" s="228" t="s">
        <v>14</v>
      </c>
      <c r="V9" s="228" t="s">
        <v>15</v>
      </c>
      <c r="W9" s="115"/>
      <c r="X9" s="228" t="s">
        <v>22</v>
      </c>
      <c r="Y9" s="228" t="s">
        <v>15</v>
      </c>
      <c r="Z9" s="115"/>
      <c r="AA9" s="228" t="s">
        <v>16</v>
      </c>
      <c r="AB9" s="228" t="s">
        <v>29</v>
      </c>
      <c r="AC9" s="115"/>
      <c r="AD9" s="228" t="s">
        <v>3</v>
      </c>
      <c r="AE9" s="228" t="s">
        <v>4</v>
      </c>
      <c r="AF9" s="228" t="s">
        <v>5</v>
      </c>
      <c r="AG9" s="115"/>
      <c r="AH9" s="252" t="s">
        <v>0</v>
      </c>
      <c r="AI9" s="228" t="s">
        <v>25</v>
      </c>
      <c r="AJ9" s="238"/>
      <c r="AK9" s="250" t="s">
        <v>26</v>
      </c>
      <c r="AL9" s="236" t="s">
        <v>30</v>
      </c>
      <c r="AM9" s="237"/>
      <c r="AN9" s="116"/>
    </row>
    <row r="10" spans="1:42" s="117" customFormat="1" ht="108.75" customHeight="1" thickBot="1">
      <c r="A10" s="155"/>
      <c r="B10" s="233"/>
      <c r="C10" s="246"/>
      <c r="D10" s="255"/>
      <c r="E10" s="235"/>
      <c r="F10" s="118"/>
      <c r="G10" s="229"/>
      <c r="H10" s="118"/>
      <c r="I10" s="229"/>
      <c r="J10" s="229"/>
      <c r="K10" s="118"/>
      <c r="L10" s="118"/>
      <c r="M10" s="119"/>
      <c r="N10" s="118"/>
      <c r="O10" s="120" t="s">
        <v>9</v>
      </c>
      <c r="P10" s="120" t="s">
        <v>6</v>
      </c>
      <c r="Q10" s="118"/>
      <c r="R10" s="229"/>
      <c r="S10" s="229"/>
      <c r="T10" s="118"/>
      <c r="U10" s="229"/>
      <c r="V10" s="229"/>
      <c r="W10" s="118"/>
      <c r="X10" s="229"/>
      <c r="Y10" s="229"/>
      <c r="Z10" s="118"/>
      <c r="AA10" s="229"/>
      <c r="AB10" s="229"/>
      <c r="AC10" s="118"/>
      <c r="AD10" s="229"/>
      <c r="AE10" s="229"/>
      <c r="AF10" s="229"/>
      <c r="AG10" s="121"/>
      <c r="AH10" s="253"/>
      <c r="AI10" s="229"/>
      <c r="AJ10" s="229"/>
      <c r="AK10" s="251"/>
      <c r="AL10" s="122" t="s">
        <v>19</v>
      </c>
      <c r="AM10" s="123" t="s">
        <v>28</v>
      </c>
      <c r="AN10" s="124"/>
      <c r="AP10" s="125"/>
    </row>
    <row r="11" spans="1:44" s="38" customFormat="1" ht="34.5" customHeight="1" thickBot="1">
      <c r="A11" s="157"/>
      <c r="B11" s="47"/>
      <c r="C11" s="51"/>
      <c r="D11" s="106" t="str">
        <f>IF(C11&gt;0,VLOOKUP(LEFT(AM$5,4)-C11,KatGP!F$3:G$10,2,TRUE),"-")</f>
        <v>-</v>
      </c>
      <c r="E11" s="153"/>
      <c r="F11" s="61"/>
      <c r="G11" s="107">
        <f aca="true" t="shared" si="0" ref="G11:G21">IF(C11&gt;0,1,"")</f>
      </c>
      <c r="H11" s="62"/>
      <c r="I11" s="51"/>
      <c r="J11" s="160">
        <f>IF(I11&gt;0,I11*6,)</f>
        <v>0</v>
      </c>
      <c r="K11" s="63"/>
      <c r="L11" s="64"/>
      <c r="M11" s="64"/>
      <c r="N11" s="65"/>
      <c r="O11" s="66">
        <v>1</v>
      </c>
      <c r="P11" s="67">
        <f>O11*6</f>
        <v>6</v>
      </c>
      <c r="Q11" s="62">
        <v>1</v>
      </c>
      <c r="R11" s="51">
        <f>IF(G11=1,1,"")</f>
      </c>
      <c r="S11" s="42">
        <f>IF(R11=1,R11*10,"")</f>
      </c>
      <c r="T11" s="62"/>
      <c r="U11" s="51"/>
      <c r="V11" s="42">
        <f>IF(U11&gt;0,U11*6,)</f>
        <v>0</v>
      </c>
      <c r="W11" s="62"/>
      <c r="X11" s="51"/>
      <c r="Y11" s="42">
        <f>IF(X11&gt;0,X11*6,)</f>
        <v>0</v>
      </c>
      <c r="Z11" s="62"/>
      <c r="AA11" s="51"/>
      <c r="AB11" s="42">
        <f>IF(AA11&gt;0,AA11*2,)</f>
        <v>0</v>
      </c>
      <c r="AC11" s="71"/>
      <c r="AD11" s="43">
        <f>IF(C11&gt;=20,((G11)*8+(I11)*3+(R11)*15+(U11)*8+(X11)*6+(AA11)*2.5),0)</f>
        <v>0</v>
      </c>
      <c r="AE11" s="44">
        <f>IF(C11&gt;20,(J11+S11+V11+Y11+AB11),0)</f>
        <v>0</v>
      </c>
      <c r="AF11" s="45">
        <f>ROUNDUP(AE11/10,0)</f>
        <v>0</v>
      </c>
      <c r="AG11" s="68"/>
      <c r="AH11" s="53"/>
      <c r="AI11" s="54"/>
      <c r="AJ11" s="108" t="s">
        <v>1</v>
      </c>
      <c r="AK11" s="54"/>
      <c r="AL11" s="36"/>
      <c r="AM11" s="58"/>
      <c r="AN11" s="145"/>
      <c r="AO11" s="146"/>
      <c r="AP11" s="147"/>
      <c r="AQ11" s="147"/>
      <c r="AR11" s="147"/>
    </row>
    <row r="12" spans="1:44" s="38" customFormat="1" ht="35.25" customHeight="1" thickBot="1">
      <c r="A12" s="157"/>
      <c r="B12" s="47"/>
      <c r="C12" s="51"/>
      <c r="D12" s="106" t="str">
        <f>IF(C12&gt;0,VLOOKUP(LEFT(AM$5,4)-C12,KatGP!F$3:G$10,2,TRUE),"-")</f>
        <v>-</v>
      </c>
      <c r="E12" s="153"/>
      <c r="F12" s="61"/>
      <c r="G12" s="107">
        <f t="shared" si="0"/>
      </c>
      <c r="H12" s="62"/>
      <c r="I12" s="51"/>
      <c r="J12" s="160">
        <f aca="true" t="shared" si="1" ref="J12:J21">IF(I12&gt;0,I12*6,)</f>
        <v>0</v>
      </c>
      <c r="K12" s="63"/>
      <c r="L12" s="64"/>
      <c r="M12" s="64"/>
      <c r="N12" s="65"/>
      <c r="O12" s="66">
        <v>2</v>
      </c>
      <c r="P12" s="67">
        <f aca="true" t="shared" si="2" ref="P12:P21">O12*6</f>
        <v>12</v>
      </c>
      <c r="Q12" s="62">
        <v>2</v>
      </c>
      <c r="R12" s="51">
        <f aca="true" t="shared" si="3" ref="R12:R21">IF(G12=1,1,"")</f>
      </c>
      <c r="S12" s="42">
        <f aca="true" t="shared" si="4" ref="S12:S20">IF(R12=1,R12*10,"")</f>
      </c>
      <c r="T12" s="62"/>
      <c r="U12" s="51"/>
      <c r="V12" s="42">
        <f aca="true" t="shared" si="5" ref="V12:V21">IF(U12&gt;0,U12*6,)</f>
        <v>0</v>
      </c>
      <c r="W12" s="62"/>
      <c r="X12" s="51"/>
      <c r="Y12" s="42">
        <f aca="true" t="shared" si="6" ref="Y12:Y21">IF(X12&gt;0,X12*6,)</f>
        <v>0</v>
      </c>
      <c r="Z12" s="62"/>
      <c r="AA12" s="51"/>
      <c r="AB12" s="42">
        <f aca="true" t="shared" si="7" ref="AB12:AB20">IF(AA12&gt;0,AA12*2,)</f>
        <v>0</v>
      </c>
      <c r="AC12" s="71"/>
      <c r="AD12" s="43">
        <f aca="true" t="shared" si="8" ref="AD12:AD21">IF(C12&gt;=20,((G12)*8+(I12)*2.5+(R12)*15+(U12)*8+(X12)*6+(AA12)*2.5),0)</f>
        <v>0</v>
      </c>
      <c r="AE12" s="44">
        <f aca="true" t="shared" si="9" ref="AE12:AE21">IF(C12&gt;20,(J12+S12+V12+Y12+AB12),0)</f>
        <v>0</v>
      </c>
      <c r="AF12" s="45">
        <f aca="true" t="shared" si="10" ref="AF12:AF21">ROUNDUP(AE12/10,0)</f>
        <v>0</v>
      </c>
      <c r="AG12" s="68"/>
      <c r="AH12" s="53"/>
      <c r="AI12" s="54"/>
      <c r="AJ12" s="108" t="s">
        <v>1</v>
      </c>
      <c r="AK12" s="54"/>
      <c r="AL12" s="36"/>
      <c r="AM12" s="59"/>
      <c r="AN12" s="145"/>
      <c r="AO12" s="147"/>
      <c r="AP12" s="147"/>
      <c r="AQ12" s="147"/>
      <c r="AR12" s="147"/>
    </row>
    <row r="13" spans="1:44" s="38" customFormat="1" ht="35.25" customHeight="1" thickBot="1">
      <c r="A13" s="157"/>
      <c r="B13" s="47"/>
      <c r="C13" s="51"/>
      <c r="D13" s="106" t="str">
        <f>IF(C13&gt;0,VLOOKUP(LEFT(AM$5,4)-C13,KatGP!F$3:G$10,2,TRUE),"-")</f>
        <v>-</v>
      </c>
      <c r="E13" s="153"/>
      <c r="F13" s="61"/>
      <c r="G13" s="107">
        <f t="shared" si="0"/>
      </c>
      <c r="H13" s="62"/>
      <c r="I13" s="51"/>
      <c r="J13" s="160">
        <f t="shared" si="1"/>
        <v>0</v>
      </c>
      <c r="K13" s="63"/>
      <c r="L13" s="64"/>
      <c r="M13" s="64"/>
      <c r="N13" s="65"/>
      <c r="O13" s="66">
        <v>3</v>
      </c>
      <c r="P13" s="67">
        <f t="shared" si="2"/>
        <v>18</v>
      </c>
      <c r="Q13" s="62">
        <v>3</v>
      </c>
      <c r="R13" s="51">
        <f t="shared" si="3"/>
      </c>
      <c r="S13" s="42">
        <f t="shared" si="4"/>
      </c>
      <c r="T13" s="62"/>
      <c r="U13" s="51"/>
      <c r="V13" s="42">
        <f t="shared" si="5"/>
        <v>0</v>
      </c>
      <c r="W13" s="62"/>
      <c r="X13" s="51"/>
      <c r="Y13" s="42">
        <f t="shared" si="6"/>
        <v>0</v>
      </c>
      <c r="Z13" s="62"/>
      <c r="AA13" s="51"/>
      <c r="AB13" s="42">
        <f t="shared" si="7"/>
        <v>0</v>
      </c>
      <c r="AC13" s="71"/>
      <c r="AD13" s="43">
        <f t="shared" si="8"/>
        <v>0</v>
      </c>
      <c r="AE13" s="44">
        <f t="shared" si="9"/>
        <v>0</v>
      </c>
      <c r="AF13" s="45">
        <f t="shared" si="10"/>
        <v>0</v>
      </c>
      <c r="AG13" s="68"/>
      <c r="AH13" s="53"/>
      <c r="AI13" s="54"/>
      <c r="AJ13" s="108" t="s">
        <v>1</v>
      </c>
      <c r="AK13" s="54"/>
      <c r="AL13" s="36"/>
      <c r="AM13" s="58"/>
      <c r="AN13" s="145"/>
      <c r="AO13" s="147"/>
      <c r="AP13" s="147"/>
      <c r="AQ13" s="147"/>
      <c r="AR13" s="147"/>
    </row>
    <row r="14" spans="1:44" s="38" customFormat="1" ht="35.25" customHeight="1" thickBot="1">
      <c r="A14" s="157"/>
      <c r="B14" s="47"/>
      <c r="C14" s="51"/>
      <c r="D14" s="106" t="str">
        <f>IF(C14&gt;0,VLOOKUP(LEFT(AM$5,4)-C14,KatGP!F$3:G$10,2,TRUE),"-")</f>
        <v>-</v>
      </c>
      <c r="E14" s="153"/>
      <c r="F14" s="61"/>
      <c r="G14" s="107">
        <f t="shared" si="0"/>
      </c>
      <c r="H14" s="62"/>
      <c r="I14" s="51"/>
      <c r="J14" s="160">
        <f t="shared" si="1"/>
        <v>0</v>
      </c>
      <c r="K14" s="63"/>
      <c r="L14" s="64"/>
      <c r="M14" s="64"/>
      <c r="N14" s="65"/>
      <c r="O14" s="66">
        <v>4</v>
      </c>
      <c r="P14" s="67">
        <f t="shared" si="2"/>
        <v>24</v>
      </c>
      <c r="Q14" s="62">
        <v>4</v>
      </c>
      <c r="R14" s="51">
        <f t="shared" si="3"/>
      </c>
      <c r="S14" s="42">
        <f t="shared" si="4"/>
      </c>
      <c r="T14" s="62"/>
      <c r="U14" s="51"/>
      <c r="V14" s="42">
        <f t="shared" si="5"/>
        <v>0</v>
      </c>
      <c r="W14" s="62"/>
      <c r="X14" s="51"/>
      <c r="Y14" s="42">
        <f t="shared" si="6"/>
        <v>0</v>
      </c>
      <c r="Z14" s="62"/>
      <c r="AA14" s="51"/>
      <c r="AB14" s="42">
        <f t="shared" si="7"/>
        <v>0</v>
      </c>
      <c r="AC14" s="71"/>
      <c r="AD14" s="43">
        <f t="shared" si="8"/>
        <v>0</v>
      </c>
      <c r="AE14" s="44">
        <f t="shared" si="9"/>
        <v>0</v>
      </c>
      <c r="AF14" s="45">
        <f t="shared" si="10"/>
        <v>0</v>
      </c>
      <c r="AG14" s="68"/>
      <c r="AH14" s="53"/>
      <c r="AI14" s="54"/>
      <c r="AJ14" s="108" t="s">
        <v>1</v>
      </c>
      <c r="AK14" s="54"/>
      <c r="AL14" s="36"/>
      <c r="AM14" s="60"/>
      <c r="AN14" s="145"/>
      <c r="AO14" s="147"/>
      <c r="AP14" s="147"/>
      <c r="AQ14" s="147"/>
      <c r="AR14" s="147"/>
    </row>
    <row r="15" spans="1:47" s="38" customFormat="1" ht="35.25" customHeight="1" thickBot="1">
      <c r="A15" s="157"/>
      <c r="B15" s="47"/>
      <c r="C15" s="52"/>
      <c r="D15" s="106" t="str">
        <f>IF(C15&gt;0,VLOOKUP(LEFT(AM$5,4)-C15,KatGP!F$3:G$10,2,TRUE),"-")</f>
        <v>-</v>
      </c>
      <c r="E15" s="153"/>
      <c r="F15" s="61"/>
      <c r="G15" s="107">
        <f t="shared" si="0"/>
      </c>
      <c r="H15" s="62"/>
      <c r="I15" s="51"/>
      <c r="J15" s="160">
        <f t="shared" si="1"/>
        <v>0</v>
      </c>
      <c r="K15" s="63"/>
      <c r="L15" s="64"/>
      <c r="M15" s="64"/>
      <c r="N15" s="65"/>
      <c r="O15" s="66">
        <v>5</v>
      </c>
      <c r="P15" s="67">
        <f t="shared" si="2"/>
        <v>30</v>
      </c>
      <c r="Q15" s="62">
        <v>5</v>
      </c>
      <c r="R15" s="51">
        <f t="shared" si="3"/>
      </c>
      <c r="S15" s="42">
        <f t="shared" si="4"/>
      </c>
      <c r="T15" s="62"/>
      <c r="U15" s="51"/>
      <c r="V15" s="42">
        <f t="shared" si="5"/>
        <v>0</v>
      </c>
      <c r="W15" s="62"/>
      <c r="X15" s="51"/>
      <c r="Y15" s="42">
        <f t="shared" si="6"/>
        <v>0</v>
      </c>
      <c r="Z15" s="62"/>
      <c r="AA15" s="51"/>
      <c r="AB15" s="42">
        <f t="shared" si="7"/>
        <v>0</v>
      </c>
      <c r="AC15" s="71"/>
      <c r="AD15" s="43">
        <f t="shared" si="8"/>
        <v>0</v>
      </c>
      <c r="AE15" s="44">
        <f t="shared" si="9"/>
        <v>0</v>
      </c>
      <c r="AF15" s="45">
        <f t="shared" si="10"/>
        <v>0</v>
      </c>
      <c r="AG15" s="69"/>
      <c r="AH15" s="55"/>
      <c r="AI15" s="54"/>
      <c r="AJ15" s="109" t="s">
        <v>1</v>
      </c>
      <c r="AK15" s="54"/>
      <c r="AL15" s="36"/>
      <c r="AM15" s="58"/>
      <c r="AN15" s="145"/>
      <c r="AO15" s="147"/>
      <c r="AP15" s="147"/>
      <c r="AQ15" s="147"/>
      <c r="AR15" s="147"/>
      <c r="AU15" s="39"/>
    </row>
    <row r="16" spans="1:44" s="38" customFormat="1" ht="35.25" customHeight="1" thickBot="1">
      <c r="A16" s="157"/>
      <c r="B16" s="47"/>
      <c r="C16" s="51"/>
      <c r="D16" s="106" t="str">
        <f>IF(C16&gt;0,VLOOKUP(LEFT(AM$5,4)-C16,KatGP!F$3:G$10,2,TRUE),"-")</f>
        <v>-</v>
      </c>
      <c r="E16" s="153"/>
      <c r="F16" s="61"/>
      <c r="G16" s="107">
        <f t="shared" si="0"/>
      </c>
      <c r="H16" s="62"/>
      <c r="I16" s="51"/>
      <c r="J16" s="160">
        <f t="shared" si="1"/>
        <v>0</v>
      </c>
      <c r="K16" s="63"/>
      <c r="L16" s="64"/>
      <c r="M16" s="64"/>
      <c r="N16" s="65"/>
      <c r="O16" s="66">
        <v>6</v>
      </c>
      <c r="P16" s="67">
        <f t="shared" si="2"/>
        <v>36</v>
      </c>
      <c r="Q16" s="62">
        <v>6</v>
      </c>
      <c r="R16" s="51">
        <f t="shared" si="3"/>
      </c>
      <c r="S16" s="42">
        <f t="shared" si="4"/>
      </c>
      <c r="T16" s="62"/>
      <c r="U16" s="51"/>
      <c r="V16" s="42">
        <f t="shared" si="5"/>
        <v>0</v>
      </c>
      <c r="W16" s="62"/>
      <c r="X16" s="51"/>
      <c r="Y16" s="42">
        <f t="shared" si="6"/>
        <v>0</v>
      </c>
      <c r="Z16" s="62"/>
      <c r="AA16" s="51"/>
      <c r="AB16" s="42">
        <f t="shared" si="7"/>
        <v>0</v>
      </c>
      <c r="AC16" s="71"/>
      <c r="AD16" s="43">
        <f t="shared" si="8"/>
        <v>0</v>
      </c>
      <c r="AE16" s="44">
        <f t="shared" si="9"/>
        <v>0</v>
      </c>
      <c r="AF16" s="45">
        <f t="shared" si="10"/>
        <v>0</v>
      </c>
      <c r="AG16" s="68"/>
      <c r="AH16" s="53"/>
      <c r="AI16" s="54"/>
      <c r="AJ16" s="108" t="s">
        <v>1</v>
      </c>
      <c r="AK16" s="54"/>
      <c r="AL16" s="36"/>
      <c r="AM16" s="58"/>
      <c r="AN16" s="145"/>
      <c r="AO16" s="147"/>
      <c r="AP16" s="147"/>
      <c r="AQ16" s="147"/>
      <c r="AR16" s="147"/>
    </row>
    <row r="17" spans="1:44" s="38" customFormat="1" ht="35.25" customHeight="1" thickBot="1">
      <c r="A17" s="157"/>
      <c r="B17" s="48"/>
      <c r="C17" s="51"/>
      <c r="D17" s="106" t="str">
        <f>IF(C17&gt;0,VLOOKUP(LEFT(AM$5,4)-C17,KatGP!F$3:G$10,2,TRUE),"-")</f>
        <v>-</v>
      </c>
      <c r="E17" s="153"/>
      <c r="F17" s="61"/>
      <c r="G17" s="107">
        <f t="shared" si="0"/>
      </c>
      <c r="H17" s="62"/>
      <c r="I17" s="51"/>
      <c r="J17" s="160">
        <f t="shared" si="1"/>
        <v>0</v>
      </c>
      <c r="K17" s="63"/>
      <c r="L17" s="64"/>
      <c r="M17" s="64"/>
      <c r="N17" s="65"/>
      <c r="O17" s="66">
        <v>7</v>
      </c>
      <c r="P17" s="67">
        <f t="shared" si="2"/>
        <v>42</v>
      </c>
      <c r="Q17" s="62">
        <v>7</v>
      </c>
      <c r="R17" s="51">
        <f t="shared" si="3"/>
      </c>
      <c r="S17" s="42">
        <f t="shared" si="4"/>
      </c>
      <c r="T17" s="62"/>
      <c r="U17" s="51"/>
      <c r="V17" s="42">
        <f t="shared" si="5"/>
        <v>0</v>
      </c>
      <c r="W17" s="62"/>
      <c r="X17" s="51"/>
      <c r="Y17" s="42">
        <f t="shared" si="6"/>
        <v>0</v>
      </c>
      <c r="Z17" s="62"/>
      <c r="AA17" s="51"/>
      <c r="AB17" s="42">
        <f t="shared" si="7"/>
        <v>0</v>
      </c>
      <c r="AC17" s="71"/>
      <c r="AD17" s="43">
        <f t="shared" si="8"/>
        <v>0</v>
      </c>
      <c r="AE17" s="44">
        <f t="shared" si="9"/>
        <v>0</v>
      </c>
      <c r="AF17" s="45">
        <f t="shared" si="10"/>
        <v>0</v>
      </c>
      <c r="AG17" s="68"/>
      <c r="AH17" s="53"/>
      <c r="AI17" s="54"/>
      <c r="AJ17" s="108" t="s">
        <v>1</v>
      </c>
      <c r="AK17" s="54"/>
      <c r="AL17" s="36"/>
      <c r="AM17" s="60"/>
      <c r="AN17" s="145"/>
      <c r="AO17" s="147"/>
      <c r="AP17" s="147"/>
      <c r="AQ17" s="147"/>
      <c r="AR17" s="147"/>
    </row>
    <row r="18" spans="1:44" s="38" customFormat="1" ht="35.25" customHeight="1" thickBot="1">
      <c r="A18" s="157"/>
      <c r="B18" s="47"/>
      <c r="C18" s="51"/>
      <c r="D18" s="106" t="str">
        <f>IF(C18&gt;0,VLOOKUP(LEFT(AM$5,4)-C18,KatGP!F$3:G$10,2,TRUE),"-")</f>
        <v>-</v>
      </c>
      <c r="E18" s="153"/>
      <c r="F18" s="61"/>
      <c r="G18" s="107">
        <f t="shared" si="0"/>
      </c>
      <c r="H18" s="62"/>
      <c r="I18" s="51"/>
      <c r="J18" s="160">
        <f t="shared" si="1"/>
        <v>0</v>
      </c>
      <c r="K18" s="63"/>
      <c r="L18" s="64"/>
      <c r="M18" s="64"/>
      <c r="N18" s="65"/>
      <c r="O18" s="66">
        <v>8</v>
      </c>
      <c r="P18" s="67">
        <f t="shared" si="2"/>
        <v>48</v>
      </c>
      <c r="Q18" s="62">
        <v>8</v>
      </c>
      <c r="R18" s="51">
        <f t="shared" si="3"/>
      </c>
      <c r="S18" s="42">
        <f t="shared" si="4"/>
      </c>
      <c r="T18" s="62"/>
      <c r="U18" s="51"/>
      <c r="V18" s="42">
        <f t="shared" si="5"/>
        <v>0</v>
      </c>
      <c r="W18" s="62"/>
      <c r="X18" s="51"/>
      <c r="Y18" s="42">
        <f t="shared" si="6"/>
        <v>0</v>
      </c>
      <c r="Z18" s="62"/>
      <c r="AA18" s="51"/>
      <c r="AB18" s="42">
        <f t="shared" si="7"/>
        <v>0</v>
      </c>
      <c r="AC18" s="71"/>
      <c r="AD18" s="43">
        <f t="shared" si="8"/>
        <v>0</v>
      </c>
      <c r="AE18" s="44">
        <f t="shared" si="9"/>
        <v>0</v>
      </c>
      <c r="AF18" s="45">
        <f t="shared" si="10"/>
        <v>0</v>
      </c>
      <c r="AG18" s="70"/>
      <c r="AH18" s="51"/>
      <c r="AI18" s="54"/>
      <c r="AJ18" s="108" t="s">
        <v>1</v>
      </c>
      <c r="AK18" s="54"/>
      <c r="AL18" s="36"/>
      <c r="AM18" s="58"/>
      <c r="AN18" s="145"/>
      <c r="AO18" s="147"/>
      <c r="AP18" s="147"/>
      <c r="AQ18" s="147"/>
      <c r="AR18" s="147"/>
    </row>
    <row r="19" spans="1:44" s="38" customFormat="1" ht="35.25" customHeight="1" thickBot="1">
      <c r="A19" s="157"/>
      <c r="B19" s="49"/>
      <c r="C19" s="51"/>
      <c r="D19" s="106" t="str">
        <f>IF(C19&gt;0,VLOOKUP(LEFT(AM$5,4)-C19,KatGP!F$3:G$10,2,TRUE),"-")</f>
        <v>-</v>
      </c>
      <c r="E19" s="153"/>
      <c r="F19" s="61"/>
      <c r="G19" s="107">
        <f t="shared" si="0"/>
      </c>
      <c r="H19" s="62"/>
      <c r="I19" s="51"/>
      <c r="J19" s="160">
        <f t="shared" si="1"/>
        <v>0</v>
      </c>
      <c r="K19" s="63"/>
      <c r="L19" s="64"/>
      <c r="M19" s="64"/>
      <c r="N19" s="65"/>
      <c r="O19" s="66">
        <v>9</v>
      </c>
      <c r="P19" s="67">
        <f t="shared" si="2"/>
        <v>54</v>
      </c>
      <c r="Q19" s="62">
        <v>9</v>
      </c>
      <c r="R19" s="51">
        <f t="shared" si="3"/>
      </c>
      <c r="S19" s="42">
        <f t="shared" si="4"/>
      </c>
      <c r="T19" s="62"/>
      <c r="U19" s="51"/>
      <c r="V19" s="42">
        <f t="shared" si="5"/>
        <v>0</v>
      </c>
      <c r="W19" s="62"/>
      <c r="X19" s="51"/>
      <c r="Y19" s="42">
        <f t="shared" si="6"/>
        <v>0</v>
      </c>
      <c r="Z19" s="62"/>
      <c r="AA19" s="51"/>
      <c r="AB19" s="42">
        <f t="shared" si="7"/>
        <v>0</v>
      </c>
      <c r="AC19" s="71"/>
      <c r="AD19" s="43">
        <f t="shared" si="8"/>
        <v>0</v>
      </c>
      <c r="AE19" s="44">
        <f t="shared" si="9"/>
        <v>0</v>
      </c>
      <c r="AF19" s="45">
        <f t="shared" si="10"/>
        <v>0</v>
      </c>
      <c r="AG19" s="68"/>
      <c r="AH19" s="51"/>
      <c r="AI19" s="54"/>
      <c r="AJ19" s="108" t="s">
        <v>1</v>
      </c>
      <c r="AK19" s="54"/>
      <c r="AL19" s="36"/>
      <c r="AM19" s="58"/>
      <c r="AN19" s="145"/>
      <c r="AO19" s="147"/>
      <c r="AP19" s="147"/>
      <c r="AQ19" s="147"/>
      <c r="AR19" s="147"/>
    </row>
    <row r="20" spans="1:44" s="38" customFormat="1" ht="35.25" customHeight="1" thickBot="1">
      <c r="A20" s="157"/>
      <c r="B20" s="49"/>
      <c r="C20" s="51"/>
      <c r="D20" s="106" t="str">
        <f>IF(C20&gt;0,VLOOKUP(LEFT(AM$5,4)-C20,KatGP!F$3:G$10,2,TRUE),"-")</f>
        <v>-</v>
      </c>
      <c r="E20" s="153"/>
      <c r="F20" s="61"/>
      <c r="G20" s="107">
        <f t="shared" si="0"/>
      </c>
      <c r="H20" s="62"/>
      <c r="I20" s="51"/>
      <c r="J20" s="160">
        <f t="shared" si="1"/>
        <v>0</v>
      </c>
      <c r="K20" s="63"/>
      <c r="L20" s="64"/>
      <c r="M20" s="64"/>
      <c r="N20" s="65"/>
      <c r="O20" s="66">
        <v>10</v>
      </c>
      <c r="P20" s="67">
        <f t="shared" si="2"/>
        <v>60</v>
      </c>
      <c r="Q20" s="62">
        <v>10</v>
      </c>
      <c r="R20" s="51">
        <f t="shared" si="3"/>
      </c>
      <c r="S20" s="42">
        <f t="shared" si="4"/>
      </c>
      <c r="T20" s="62"/>
      <c r="U20" s="51"/>
      <c r="V20" s="42">
        <f t="shared" si="5"/>
        <v>0</v>
      </c>
      <c r="W20" s="62"/>
      <c r="X20" s="51"/>
      <c r="Y20" s="42">
        <f t="shared" si="6"/>
        <v>0</v>
      </c>
      <c r="Z20" s="62"/>
      <c r="AA20" s="51"/>
      <c r="AB20" s="42">
        <f t="shared" si="7"/>
        <v>0</v>
      </c>
      <c r="AC20" s="71"/>
      <c r="AD20" s="43">
        <f t="shared" si="8"/>
        <v>0</v>
      </c>
      <c r="AE20" s="44">
        <f t="shared" si="9"/>
        <v>0</v>
      </c>
      <c r="AF20" s="45">
        <f t="shared" si="10"/>
        <v>0</v>
      </c>
      <c r="AG20" s="68"/>
      <c r="AH20" s="51"/>
      <c r="AI20" s="54"/>
      <c r="AJ20" s="108" t="s">
        <v>1</v>
      </c>
      <c r="AK20" s="54"/>
      <c r="AL20" s="36"/>
      <c r="AM20" s="58"/>
      <c r="AN20" s="145"/>
      <c r="AO20" s="147"/>
      <c r="AP20" s="147"/>
      <c r="AQ20" s="147"/>
      <c r="AR20" s="147"/>
    </row>
    <row r="21" spans="1:44" s="38" customFormat="1" ht="36" customHeight="1" thickBot="1">
      <c r="A21" s="157"/>
      <c r="B21" s="50"/>
      <c r="C21" s="52"/>
      <c r="D21" s="106" t="str">
        <f>IF(C21&gt;0,VLOOKUP(LEFT(AM$5,4)-C21,KatGP!F$3:G$10,2,TRUE),"-")</f>
        <v>-</v>
      </c>
      <c r="E21" s="153"/>
      <c r="F21" s="61"/>
      <c r="G21" s="107">
        <f t="shared" si="0"/>
      </c>
      <c r="H21" s="62"/>
      <c r="I21" s="51"/>
      <c r="J21" s="160">
        <f t="shared" si="1"/>
        <v>0</v>
      </c>
      <c r="K21" s="63"/>
      <c r="L21" s="64"/>
      <c r="M21" s="64"/>
      <c r="N21" s="65"/>
      <c r="O21" s="66">
        <v>11</v>
      </c>
      <c r="P21" s="67">
        <f t="shared" si="2"/>
        <v>66</v>
      </c>
      <c r="Q21" s="62">
        <v>11</v>
      </c>
      <c r="R21" s="51">
        <f t="shared" si="3"/>
      </c>
      <c r="S21" s="42">
        <f>IF(R21=1,R21*10,"")</f>
      </c>
      <c r="T21" s="62"/>
      <c r="U21" s="51"/>
      <c r="V21" s="42">
        <f t="shared" si="5"/>
        <v>0</v>
      </c>
      <c r="W21" s="62"/>
      <c r="X21" s="51"/>
      <c r="Y21" s="42">
        <f t="shared" si="6"/>
        <v>0</v>
      </c>
      <c r="Z21" s="62"/>
      <c r="AA21" s="51"/>
      <c r="AB21" s="42">
        <f>IF(AA21&gt;0,AA21*2,)</f>
        <v>0</v>
      </c>
      <c r="AC21" s="71"/>
      <c r="AD21" s="43">
        <f t="shared" si="8"/>
        <v>0</v>
      </c>
      <c r="AE21" s="44">
        <f t="shared" si="9"/>
        <v>0</v>
      </c>
      <c r="AF21" s="45">
        <f t="shared" si="10"/>
        <v>0</v>
      </c>
      <c r="AG21" s="69"/>
      <c r="AH21" s="52"/>
      <c r="AI21" s="54"/>
      <c r="AJ21" s="109" t="s">
        <v>1</v>
      </c>
      <c r="AK21" s="54"/>
      <c r="AL21" s="40"/>
      <c r="AM21" s="58"/>
      <c r="AN21" s="145"/>
      <c r="AO21" s="147"/>
      <c r="AP21" s="147"/>
      <c r="AQ21" s="147"/>
      <c r="AR21" s="147"/>
    </row>
    <row r="22" spans="1:95" s="74" customFormat="1" ht="9.75" customHeight="1" thickBot="1">
      <c r="A22" s="158"/>
      <c r="B22" s="73"/>
      <c r="F22" s="75"/>
      <c r="H22" s="75"/>
      <c r="J22" s="76"/>
      <c r="K22" s="75"/>
      <c r="N22" s="75"/>
      <c r="Q22" s="75"/>
      <c r="S22" s="76"/>
      <c r="T22" s="75"/>
      <c r="U22" s="76"/>
      <c r="V22" s="76"/>
      <c r="W22" s="75"/>
      <c r="X22" s="75"/>
      <c r="Y22" s="76"/>
      <c r="Z22" s="75"/>
      <c r="AB22" s="77"/>
      <c r="AC22" s="75"/>
      <c r="AD22" s="43"/>
      <c r="AE22" s="78"/>
      <c r="AF22" s="79"/>
      <c r="AG22" s="80"/>
      <c r="AH22" s="81"/>
      <c r="AK22" s="82"/>
      <c r="AL22" s="80"/>
      <c r="AM22" s="83"/>
      <c r="AN22" s="148"/>
      <c r="AO22" s="117"/>
      <c r="AP22" s="117"/>
      <c r="AQ22" s="117"/>
      <c r="AR22" s="117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</row>
    <row r="23" spans="1:44" s="84" customFormat="1" ht="18" customHeight="1" thickBot="1">
      <c r="A23" s="158"/>
      <c r="B23" s="85" t="s">
        <v>23</v>
      </c>
      <c r="C23" s="17">
        <v>1941</v>
      </c>
      <c r="D23" s="17" t="s">
        <v>32</v>
      </c>
      <c r="E23" s="18" t="s">
        <v>18</v>
      </c>
      <c r="F23" s="19"/>
      <c r="G23" s="11">
        <v>1</v>
      </c>
      <c r="H23" s="20"/>
      <c r="I23" s="12">
        <v>1</v>
      </c>
      <c r="J23" s="13">
        <f>I23*6</f>
        <v>6</v>
      </c>
      <c r="K23" s="21"/>
      <c r="L23" s="22"/>
      <c r="M23" s="22"/>
      <c r="N23" s="23"/>
      <c r="O23" s="24">
        <v>1</v>
      </c>
      <c r="P23" s="25">
        <f>O23*6</f>
        <v>6</v>
      </c>
      <c r="Q23" s="20">
        <v>1</v>
      </c>
      <c r="R23" s="12">
        <v>1</v>
      </c>
      <c r="S23" s="14">
        <f>R23*10</f>
        <v>10</v>
      </c>
      <c r="T23" s="20"/>
      <c r="U23" s="12">
        <v>1</v>
      </c>
      <c r="V23" s="13">
        <f>U23*6</f>
        <v>6</v>
      </c>
      <c r="W23" s="20"/>
      <c r="X23" s="26">
        <v>1</v>
      </c>
      <c r="Y23" s="14">
        <f>X23*6</f>
        <v>6</v>
      </c>
      <c r="Z23" s="27"/>
      <c r="AA23" s="12">
        <v>10</v>
      </c>
      <c r="AB23" s="13">
        <f>AA23*3</f>
        <v>30</v>
      </c>
      <c r="AC23" s="28"/>
      <c r="AD23" s="43">
        <f>SUM(G23)*8+(I23)*2+(R23)*15+(U23)*8+(X23)*6+((AA23)*2.5)</f>
        <v>64</v>
      </c>
      <c r="AE23" s="15">
        <f>SUM(J23+S23+V23+Y23+AB23)</f>
        <v>58</v>
      </c>
      <c r="AF23" s="16">
        <f>ROUNDUP(AE23/10,0)</f>
        <v>6</v>
      </c>
      <c r="AG23" s="29"/>
      <c r="AH23" s="30">
        <v>43596</v>
      </c>
      <c r="AI23" s="31">
        <v>10.3</v>
      </c>
      <c r="AJ23" s="32" t="s">
        <v>1</v>
      </c>
      <c r="AK23" s="31">
        <v>12.3</v>
      </c>
      <c r="AL23" s="86"/>
      <c r="AM23" s="87"/>
      <c r="AN23" s="149"/>
      <c r="AO23" s="117"/>
      <c r="AP23" s="117"/>
      <c r="AQ23" s="117"/>
      <c r="AR23" s="117"/>
    </row>
    <row r="24" spans="1:44" s="84" customFormat="1" ht="18" customHeight="1">
      <c r="A24" s="158"/>
      <c r="B24" s="88" t="s">
        <v>17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89"/>
      <c r="AM24" s="90"/>
      <c r="AN24" s="116"/>
      <c r="AO24" s="117"/>
      <c r="AP24" s="117"/>
      <c r="AQ24" s="117"/>
      <c r="AR24" s="117"/>
    </row>
    <row r="25" spans="1:44" s="84" customFormat="1" ht="12.75">
      <c r="A25" s="158"/>
      <c r="B25" s="91"/>
      <c r="F25" s="72"/>
      <c r="H25" s="72"/>
      <c r="K25" s="72"/>
      <c r="N25" s="72"/>
      <c r="Q25" s="72"/>
      <c r="T25" s="72"/>
      <c r="U25" s="33"/>
      <c r="W25" s="72"/>
      <c r="X25" s="72"/>
      <c r="Y25" s="72"/>
      <c r="Z25" s="72"/>
      <c r="AC25" s="72"/>
      <c r="AG25" s="72"/>
      <c r="AH25" s="92"/>
      <c r="AL25" s="37"/>
      <c r="AM25" s="93"/>
      <c r="AN25" s="116"/>
      <c r="AO25" s="117"/>
      <c r="AP25" s="117"/>
      <c r="AQ25" s="117"/>
      <c r="AR25" s="117"/>
    </row>
    <row r="26" spans="1:44" s="98" customFormat="1" ht="17.25" customHeight="1">
      <c r="A26" s="159"/>
      <c r="B26" s="94" t="s">
        <v>35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96"/>
      <c r="Y26" s="95" t="s">
        <v>21</v>
      </c>
      <c r="Z26" s="95"/>
      <c r="AA26" s="95"/>
      <c r="AB26" s="230" t="s">
        <v>37</v>
      </c>
      <c r="AC26" s="230"/>
      <c r="AD26" s="230"/>
      <c r="AE26" s="230"/>
      <c r="AF26" s="231"/>
      <c r="AG26" s="95"/>
      <c r="AH26" s="95"/>
      <c r="AI26" s="223" t="s">
        <v>34</v>
      </c>
      <c r="AJ26" s="223"/>
      <c r="AK26" s="223"/>
      <c r="AL26" s="223"/>
      <c r="AM26" s="97"/>
      <c r="AN26" s="150"/>
      <c r="AO26" s="150"/>
      <c r="AP26" s="150"/>
      <c r="AQ26" s="150"/>
      <c r="AR26" s="150"/>
    </row>
    <row r="27" spans="1:72" s="100" customFormat="1" ht="13.5" thickBot="1">
      <c r="A27" s="158"/>
      <c r="B27" s="99"/>
      <c r="F27" s="101"/>
      <c r="H27" s="101"/>
      <c r="K27" s="101"/>
      <c r="N27" s="101"/>
      <c r="Q27" s="101"/>
      <c r="T27" s="101"/>
      <c r="U27" s="102"/>
      <c r="W27" s="101"/>
      <c r="X27" s="101"/>
      <c r="Y27" s="101"/>
      <c r="Z27" s="101"/>
      <c r="AC27" s="101"/>
      <c r="AG27" s="101"/>
      <c r="AH27" s="103"/>
      <c r="AL27" s="104"/>
      <c r="AM27" s="105"/>
      <c r="AN27" s="116"/>
      <c r="AO27" s="117"/>
      <c r="AP27" s="117"/>
      <c r="AQ27" s="117"/>
      <c r="AR27" s="117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</row>
    <row r="28" spans="2:34" ht="18">
      <c r="B28" s="35"/>
      <c r="C28" s="2"/>
      <c r="D28" s="2"/>
      <c r="E28" s="2"/>
      <c r="F28" s="8"/>
      <c r="G28" s="1"/>
      <c r="H28" s="6"/>
      <c r="I28" s="1"/>
      <c r="J28" s="1"/>
      <c r="K28" s="6"/>
      <c r="L28" s="1"/>
      <c r="M28" s="1"/>
      <c r="N28" s="6"/>
      <c r="O28" s="1"/>
      <c r="P28" s="1"/>
      <c r="Q28" s="6"/>
      <c r="R28" s="1"/>
      <c r="S28" s="1"/>
      <c r="T28" s="6"/>
      <c r="AH28" s="9"/>
    </row>
    <row r="39" ht="12.75">
      <c r="B39" s="46"/>
    </row>
  </sheetData>
  <sheetProtection password="CA4B" sheet="1" selectLockedCells="1"/>
  <mergeCells count="32">
    <mergeCell ref="AH9:AH10"/>
    <mergeCell ref="D9:D10"/>
    <mergeCell ref="J9:J10"/>
    <mergeCell ref="AJ9:AJ10"/>
    <mergeCell ref="C7:S7"/>
    <mergeCell ref="AA7:AM7"/>
    <mergeCell ref="C9:C10"/>
    <mergeCell ref="AI9:AI10"/>
    <mergeCell ref="AF9:AF10"/>
    <mergeCell ref="Y9:Y10"/>
    <mergeCell ref="V7:Y7"/>
    <mergeCell ref="AK9:AK10"/>
    <mergeCell ref="AB26:AF26"/>
    <mergeCell ref="B9:B10"/>
    <mergeCell ref="R9:R10"/>
    <mergeCell ref="E9:E10"/>
    <mergeCell ref="G9:G10"/>
    <mergeCell ref="AL9:AM9"/>
    <mergeCell ref="AA9:AA10"/>
    <mergeCell ref="AB9:AB10"/>
    <mergeCell ref="AD9:AD10"/>
    <mergeCell ref="AE9:AE10"/>
    <mergeCell ref="B3:I3"/>
    <mergeCell ref="AI26:AL26"/>
    <mergeCell ref="C24:AK24"/>
    <mergeCell ref="B5:AB5"/>
    <mergeCell ref="V3:AE3"/>
    <mergeCell ref="U9:U10"/>
    <mergeCell ref="I9:I10"/>
    <mergeCell ref="V9:V10"/>
    <mergeCell ref="X9:X10"/>
    <mergeCell ref="S9:S10"/>
  </mergeCells>
  <dataValidations count="5">
    <dataValidation type="whole" allowBlank="1" showInputMessage="1" showErrorMessage="1" errorTitle="Mouchen" error="Max. 25 Passen&#10;" sqref="AA11">
      <formula1>0</formula1>
      <formula2>25</formula2>
    </dataValidation>
    <dataValidation type="whole" allowBlank="1" showInputMessage="1" errorTitle="Mouchen" error="Max. 25 Passen&#10;" sqref="AB11">
      <formula1>0</formula1>
      <formula2>25</formula2>
    </dataValidation>
    <dataValidation type="whole" allowBlank="1" showInputMessage="1" showErrorMessage="1" error="Max.1&#10;" sqref="R11:R21">
      <formula1>0</formula1>
      <formula2>1</formula2>
    </dataValidation>
    <dataValidation type="whole" allowBlank="1" showInputMessage="1" showErrorMessage="1" error="Max. 1&#10;" sqref="U11 X11">
      <formula1>0</formula1>
      <formula2>1</formula2>
    </dataValidation>
    <dataValidation type="whole" operator="lessThanOrEqual" allowBlank="1" showInputMessage="1" showErrorMessage="1" promptTitle="nicht Teilnameberechtigt" error="nicht Teilnameberechtigt" sqref="C11:C21">
      <formula1>1973</formula1>
    </dataValidation>
  </dataValidations>
  <hyperlinks>
    <hyperlink ref="AB26" r:id="rId1" display="ueli.jost@bkav.ch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4" width="10.7109375" style="0" customWidth="1"/>
    <col min="5" max="5" width="2.7109375" style="0" customWidth="1"/>
    <col min="9" max="9" width="61.28125" style="0" bestFit="1" customWidth="1"/>
  </cols>
  <sheetData>
    <row r="1" spans="1:9" ht="15.75">
      <c r="A1" s="260" t="s">
        <v>38</v>
      </c>
      <c r="B1" s="261"/>
      <c r="C1" s="261" t="s">
        <v>39</v>
      </c>
      <c r="D1" s="262"/>
      <c r="I1" s="161" t="s">
        <v>40</v>
      </c>
    </row>
    <row r="2" spans="1:9" ht="15">
      <c r="A2" s="162" t="s">
        <v>41</v>
      </c>
      <c r="B2" s="163" t="s">
        <v>42</v>
      </c>
      <c r="C2" s="163" t="s">
        <v>41</v>
      </c>
      <c r="D2" s="164" t="s">
        <v>42</v>
      </c>
      <c r="F2" s="165" t="s">
        <v>43</v>
      </c>
      <c r="G2" s="166" t="s">
        <v>41</v>
      </c>
      <c r="I2" s="167" t="s">
        <v>44</v>
      </c>
    </row>
    <row r="3" spans="1:9" ht="15">
      <c r="A3" s="263" t="s">
        <v>45</v>
      </c>
      <c r="B3" s="264"/>
      <c r="C3" s="265" t="s">
        <v>45</v>
      </c>
      <c r="D3" s="266"/>
      <c r="F3" s="217">
        <v>0</v>
      </c>
      <c r="G3" s="218" t="s">
        <v>72</v>
      </c>
      <c r="I3" s="168" t="s">
        <v>46</v>
      </c>
    </row>
    <row r="4" spans="1:9" ht="12.75">
      <c r="A4" s="169">
        <v>0</v>
      </c>
      <c r="B4" s="170">
        <v>0</v>
      </c>
      <c r="C4" s="171">
        <v>0</v>
      </c>
      <c r="D4" s="172">
        <v>0</v>
      </c>
      <c r="F4" s="173">
        <v>8</v>
      </c>
      <c r="G4" s="218" t="s">
        <v>72</v>
      </c>
      <c r="I4" s="168" t="s">
        <v>47</v>
      </c>
    </row>
    <row r="5" spans="1:9" ht="12.75">
      <c r="A5" s="175">
        <v>301</v>
      </c>
      <c r="B5" s="176">
        <v>1</v>
      </c>
      <c r="C5" s="177">
        <v>320</v>
      </c>
      <c r="D5" s="178">
        <v>1</v>
      </c>
      <c r="F5" s="173">
        <v>17</v>
      </c>
      <c r="G5" s="218" t="s">
        <v>72</v>
      </c>
      <c r="I5" s="179" t="s">
        <v>48</v>
      </c>
    </row>
    <row r="6" spans="1:9" ht="12.75">
      <c r="A6" s="175">
        <v>326</v>
      </c>
      <c r="B6" s="176">
        <v>2</v>
      </c>
      <c r="C6" s="177">
        <v>340</v>
      </c>
      <c r="D6" s="178">
        <v>2</v>
      </c>
      <c r="F6" s="173">
        <v>21</v>
      </c>
      <c r="G6" s="218" t="s">
        <v>72</v>
      </c>
      <c r="I6" s="179" t="s">
        <v>49</v>
      </c>
    </row>
    <row r="7" spans="1:9" ht="12.75">
      <c r="A7" s="175">
        <v>351</v>
      </c>
      <c r="B7" s="176">
        <v>3</v>
      </c>
      <c r="C7" s="177">
        <v>362</v>
      </c>
      <c r="D7" s="178">
        <v>3</v>
      </c>
      <c r="F7" s="173">
        <v>55</v>
      </c>
      <c r="G7" s="174" t="s">
        <v>50</v>
      </c>
      <c r="I7" s="179" t="s">
        <v>51</v>
      </c>
    </row>
    <row r="8" spans="1:9" ht="12.75">
      <c r="A8" s="175">
        <v>361</v>
      </c>
      <c r="B8" s="176">
        <v>4</v>
      </c>
      <c r="C8" s="177">
        <v>372</v>
      </c>
      <c r="D8" s="178">
        <v>4</v>
      </c>
      <c r="F8" s="173">
        <v>60</v>
      </c>
      <c r="G8" s="174" t="s">
        <v>52</v>
      </c>
      <c r="I8" s="168" t="s">
        <v>53</v>
      </c>
    </row>
    <row r="9" spans="1:9" ht="12.75">
      <c r="A9" s="175">
        <v>371</v>
      </c>
      <c r="B9" s="176">
        <v>5</v>
      </c>
      <c r="C9" s="177">
        <v>382</v>
      </c>
      <c r="D9" s="178">
        <v>5</v>
      </c>
      <c r="F9" s="173">
        <v>70</v>
      </c>
      <c r="G9" s="174" t="s">
        <v>54</v>
      </c>
      <c r="I9" s="179" t="s">
        <v>55</v>
      </c>
    </row>
    <row r="10" spans="1:9" ht="12.75">
      <c r="A10" s="180">
        <v>381</v>
      </c>
      <c r="B10" s="181">
        <v>6</v>
      </c>
      <c r="C10" s="182">
        <v>392</v>
      </c>
      <c r="D10" s="183">
        <v>6</v>
      </c>
      <c r="F10" s="184">
        <v>100</v>
      </c>
      <c r="G10" s="185" t="s">
        <v>56</v>
      </c>
      <c r="I10" s="179" t="s">
        <v>57</v>
      </c>
    </row>
    <row r="11" spans="1:9" ht="15">
      <c r="A11" s="267" t="s">
        <v>58</v>
      </c>
      <c r="B11" s="268"/>
      <c r="C11" s="269" t="s">
        <v>58</v>
      </c>
      <c r="D11" s="270"/>
      <c r="I11" s="186" t="s">
        <v>59</v>
      </c>
    </row>
    <row r="12" spans="1:4" ht="12.75">
      <c r="A12" s="187">
        <v>0</v>
      </c>
      <c r="B12" s="188">
        <v>0</v>
      </c>
      <c r="C12" s="189">
        <v>0</v>
      </c>
      <c r="D12" s="190">
        <v>0</v>
      </c>
    </row>
    <row r="13" spans="1:4" ht="12.75">
      <c r="A13" s="191">
        <v>293</v>
      </c>
      <c r="B13" s="192">
        <v>1</v>
      </c>
      <c r="C13" s="193">
        <v>312</v>
      </c>
      <c r="D13" s="194">
        <v>1</v>
      </c>
    </row>
    <row r="14" spans="1:4" ht="12.75">
      <c r="A14" s="191">
        <v>318</v>
      </c>
      <c r="B14" s="192">
        <v>2</v>
      </c>
      <c r="C14" s="193">
        <v>332</v>
      </c>
      <c r="D14" s="194">
        <v>2</v>
      </c>
    </row>
    <row r="15" spans="1:4" ht="12.75">
      <c r="A15" s="191">
        <v>343</v>
      </c>
      <c r="B15" s="192">
        <v>3</v>
      </c>
      <c r="C15" s="193">
        <v>354</v>
      </c>
      <c r="D15" s="194">
        <v>3</v>
      </c>
    </row>
    <row r="16" spans="1:4" ht="12.75">
      <c r="A16" s="191">
        <v>353</v>
      </c>
      <c r="B16" s="192">
        <v>4</v>
      </c>
      <c r="C16" s="193">
        <v>364</v>
      </c>
      <c r="D16" s="194">
        <v>4</v>
      </c>
    </row>
    <row r="17" spans="1:4" ht="12.75">
      <c r="A17" s="191">
        <v>363</v>
      </c>
      <c r="B17" s="192">
        <v>5</v>
      </c>
      <c r="C17" s="193">
        <v>374</v>
      </c>
      <c r="D17" s="194">
        <v>5</v>
      </c>
    </row>
    <row r="18" spans="1:4" ht="12.75">
      <c r="A18" s="195">
        <v>373</v>
      </c>
      <c r="B18" s="196">
        <v>6</v>
      </c>
      <c r="C18" s="197">
        <v>384</v>
      </c>
      <c r="D18" s="198">
        <v>6</v>
      </c>
    </row>
    <row r="19" spans="1:4" ht="15">
      <c r="A19" s="256" t="s">
        <v>60</v>
      </c>
      <c r="B19" s="257"/>
      <c r="C19" s="258" t="s">
        <v>60</v>
      </c>
      <c r="D19" s="259"/>
    </row>
    <row r="20" spans="1:4" ht="12.75">
      <c r="A20" s="199">
        <v>0</v>
      </c>
      <c r="B20" s="200">
        <v>0</v>
      </c>
      <c r="C20" s="201">
        <v>0</v>
      </c>
      <c r="D20" s="202">
        <v>0</v>
      </c>
    </row>
    <row r="21" spans="1:4" ht="12.75">
      <c r="A21" s="203">
        <v>285</v>
      </c>
      <c r="B21" s="204">
        <v>1</v>
      </c>
      <c r="C21" s="205">
        <v>306</v>
      </c>
      <c r="D21" s="206">
        <v>1</v>
      </c>
    </row>
    <row r="22" spans="1:4" ht="12.75">
      <c r="A22" s="203">
        <v>310</v>
      </c>
      <c r="B22" s="204">
        <v>2</v>
      </c>
      <c r="C22" s="205">
        <v>324</v>
      </c>
      <c r="D22" s="206">
        <v>2</v>
      </c>
    </row>
    <row r="23" spans="1:4" ht="12.75">
      <c r="A23" s="203">
        <v>335</v>
      </c>
      <c r="B23" s="204">
        <v>3</v>
      </c>
      <c r="C23" s="205">
        <v>346</v>
      </c>
      <c r="D23" s="206">
        <v>3</v>
      </c>
    </row>
    <row r="24" spans="1:4" ht="12.75">
      <c r="A24" s="203">
        <v>345</v>
      </c>
      <c r="B24" s="204">
        <v>4</v>
      </c>
      <c r="C24" s="205">
        <v>356</v>
      </c>
      <c r="D24" s="206">
        <v>4</v>
      </c>
    </row>
    <row r="25" spans="1:4" ht="12.75">
      <c r="A25" s="203">
        <v>355</v>
      </c>
      <c r="B25" s="204">
        <v>5</v>
      </c>
      <c r="C25" s="205">
        <v>366</v>
      </c>
      <c r="D25" s="206">
        <v>5</v>
      </c>
    </row>
    <row r="26" spans="1:4" ht="12.75">
      <c r="A26" s="207">
        <v>365</v>
      </c>
      <c r="B26" s="208">
        <v>6</v>
      </c>
      <c r="C26" s="209">
        <v>376</v>
      </c>
      <c r="D26" s="210">
        <v>6</v>
      </c>
    </row>
    <row r="28" spans="1:3" ht="12.75">
      <c r="A28" s="211" t="s">
        <v>61</v>
      </c>
      <c r="B28" s="211" t="s">
        <v>62</v>
      </c>
      <c r="C28" s="211" t="s">
        <v>63</v>
      </c>
    </row>
    <row r="29" spans="1:3" ht="12.75">
      <c r="A29" s="212" t="s">
        <v>64</v>
      </c>
      <c r="B29" s="212" t="s">
        <v>65</v>
      </c>
      <c r="C29" s="212" t="s">
        <v>66</v>
      </c>
    </row>
    <row r="30" spans="1:3" ht="12.75">
      <c r="A30" s="213" t="s">
        <v>67</v>
      </c>
      <c r="B30" s="213" t="s">
        <v>68</v>
      </c>
      <c r="C30" s="213" t="s">
        <v>69</v>
      </c>
    </row>
    <row r="32" ht="12.75">
      <c r="A32" s="211" t="s">
        <v>70</v>
      </c>
    </row>
    <row r="33" ht="12.75">
      <c r="A33" s="214">
        <v>0</v>
      </c>
    </row>
    <row r="34" ht="12.75">
      <c r="A34" s="215">
        <v>1</v>
      </c>
    </row>
    <row r="35" ht="12.75">
      <c r="A35" s="215">
        <v>2</v>
      </c>
    </row>
    <row r="36" ht="12.75">
      <c r="A36" s="215">
        <v>3</v>
      </c>
    </row>
    <row r="37" ht="12.75">
      <c r="A37" s="215">
        <v>4</v>
      </c>
    </row>
    <row r="38" ht="12.75">
      <c r="A38" s="215">
        <v>5</v>
      </c>
    </row>
    <row r="39" ht="12.75">
      <c r="A39" s="215">
        <v>6</v>
      </c>
    </row>
    <row r="40" ht="12.75">
      <c r="A40" s="215">
        <v>7</v>
      </c>
    </row>
    <row r="41" ht="12.75">
      <c r="A41" s="215">
        <v>8</v>
      </c>
    </row>
    <row r="42" ht="12.75">
      <c r="A42" s="215">
        <v>9</v>
      </c>
    </row>
    <row r="43" ht="12.75">
      <c r="A43" s="215">
        <v>10</v>
      </c>
    </row>
    <row r="44" ht="12.75">
      <c r="A44" s="216" t="s">
        <v>71</v>
      </c>
    </row>
  </sheetData>
  <sheetProtection/>
  <mergeCells count="8">
    <mergeCell ref="A19:B19"/>
    <mergeCell ref="C19:D19"/>
    <mergeCell ref="A1:B1"/>
    <mergeCell ref="C1:D1"/>
    <mergeCell ref="A3:B3"/>
    <mergeCell ref="C3:D3"/>
    <mergeCell ref="A11:B11"/>
    <mergeCell ref="C11:D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 Technics Switzerland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a240349</dc:creator>
  <cp:keywords/>
  <dc:description/>
  <cp:lastModifiedBy>Ueli Jost</cp:lastModifiedBy>
  <cp:lastPrinted>2023-03-07T10:38:11Z</cp:lastPrinted>
  <dcterms:created xsi:type="dcterms:W3CDTF">2004-12-15T11:05:23Z</dcterms:created>
  <dcterms:modified xsi:type="dcterms:W3CDTF">2023-03-07T10:38:22Z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